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15\geoloogia\Maardlate nimistule esitatud andmed\"/>
    </mc:Choice>
  </mc:AlternateContent>
  <bookViews>
    <workbookView xWindow="0" yWindow="0" windowWidth="24030" windowHeight="10845"/>
  </bookViews>
  <sheets>
    <sheet name="TEISENDAMISE NÄIDISTABEL" sheetId="4"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8" i="4" l="1"/>
  <c r="R10" i="4"/>
  <c r="Q21" i="4" l="1"/>
  <c r="O21" i="4"/>
  <c r="R21" i="4" s="1"/>
  <c r="N21" i="4"/>
  <c r="M21" i="4"/>
  <c r="Q5" i="4"/>
  <c r="R5" i="4" s="1"/>
  <c r="O5" i="4"/>
  <c r="N5" i="4"/>
  <c r="M5" i="4"/>
  <c r="Q6" i="4"/>
  <c r="R6" i="4" s="1"/>
  <c r="O6" i="4"/>
  <c r="N6" i="4"/>
  <c r="M6" i="4"/>
  <c r="Q7" i="4"/>
  <c r="O7" i="4"/>
  <c r="N7" i="4"/>
  <c r="M7" i="4"/>
  <c r="Q8" i="4"/>
  <c r="O8" i="4"/>
  <c r="N8" i="4"/>
  <c r="M8" i="4"/>
  <c r="Q9" i="4"/>
  <c r="O9" i="4"/>
  <c r="N9" i="4"/>
  <c r="M9" i="4"/>
  <c r="Q10" i="4"/>
  <c r="O10" i="4"/>
  <c r="N10" i="4"/>
  <c r="M10" i="4"/>
  <c r="Q11" i="4"/>
  <c r="P11" i="4"/>
  <c r="R11" i="4" s="1"/>
  <c r="O11" i="4"/>
  <c r="N11" i="4"/>
  <c r="M11" i="4"/>
  <c r="Q12" i="4"/>
  <c r="O12" i="4"/>
  <c r="N12" i="4"/>
  <c r="M12" i="4"/>
  <c r="Q13" i="4"/>
  <c r="O13" i="4"/>
  <c r="N13" i="4"/>
  <c r="M13" i="4"/>
  <c r="Q14" i="4"/>
  <c r="O14" i="4"/>
  <c r="N14" i="4"/>
  <c r="M14" i="4"/>
  <c r="Q16" i="4"/>
  <c r="Q17" i="4"/>
  <c r="Q18" i="4"/>
  <c r="Q19" i="4"/>
  <c r="Q20" i="4"/>
  <c r="Q15" i="4"/>
  <c r="O16" i="4"/>
  <c r="O17" i="4"/>
  <c r="O18" i="4"/>
  <c r="O19" i="4"/>
  <c r="O20" i="4"/>
  <c r="R20" i="4" s="1"/>
  <c r="O15" i="4"/>
  <c r="M17" i="4"/>
  <c r="N17" i="4"/>
  <c r="M18" i="4"/>
  <c r="N18" i="4"/>
  <c r="M19" i="4"/>
  <c r="N19" i="4"/>
  <c r="M20" i="4"/>
  <c r="N20" i="4"/>
  <c r="M15" i="4"/>
  <c r="N15" i="4"/>
  <c r="N16" i="4"/>
  <c r="M16" i="4"/>
  <c r="L18" i="4"/>
  <c r="L19" i="4"/>
  <c r="L20" i="4"/>
  <c r="L21" i="4"/>
  <c r="P21" i="4" s="1"/>
  <c r="L6" i="4"/>
  <c r="P6" i="4" s="1"/>
  <c r="L7" i="4"/>
  <c r="L8" i="4"/>
  <c r="L9" i="4"/>
  <c r="L10" i="4"/>
  <c r="P10" i="4" s="1"/>
  <c r="L11" i="4"/>
  <c r="L12" i="4"/>
  <c r="P12" i="4" s="1"/>
  <c r="L13" i="4"/>
  <c r="P13" i="4" s="1"/>
  <c r="L14" i="4"/>
  <c r="P14" i="4" s="1"/>
  <c r="L15" i="4"/>
  <c r="L16" i="4"/>
  <c r="L17" i="4"/>
  <c r="L5" i="4"/>
  <c r="P5" i="4" s="1"/>
  <c r="B9" i="4"/>
  <c r="P20" i="4" l="1"/>
  <c r="P18" i="4"/>
  <c r="R18" i="4" s="1"/>
  <c r="P15" i="4"/>
  <c r="R15" i="4" s="1"/>
  <c r="P19" i="4"/>
  <c r="R19" i="4" s="1"/>
  <c r="P17" i="4"/>
  <c r="R17" i="4" s="1"/>
  <c r="P16" i="4"/>
  <c r="R16" i="4" s="1"/>
  <c r="P9" i="4"/>
  <c r="R9" i="4" s="1"/>
  <c r="P8" i="4"/>
  <c r="P7" i="4"/>
  <c r="R7" i="4" s="1"/>
  <c r="R12" i="4"/>
  <c r="R13" i="4"/>
  <c r="R14" i="4"/>
  <c r="B11" i="4"/>
  <c r="B10" i="4"/>
  <c r="F7" i="4"/>
  <c r="F5" i="4"/>
  <c r="F6" i="4" l="1"/>
  <c r="B13" i="4" s="1"/>
</calcChain>
</file>

<file path=xl/sharedStrings.xml><?xml version="1.0" encoding="utf-8"?>
<sst xmlns="http://schemas.openxmlformats.org/spreadsheetml/2006/main" count="38" uniqueCount="29">
  <si>
    <t>x</t>
  </si>
  <si>
    <t>x1</t>
  </si>
  <si>
    <t>x2</t>
  </si>
  <si>
    <t>y1</t>
  </si>
  <si>
    <t>y2</t>
  </si>
  <si>
    <t>y</t>
  </si>
  <si>
    <t>%</t>
  </si>
  <si>
    <t>mm</t>
  </si>
  <si>
    <t>φ1</t>
  </si>
  <si>
    <t>φ2</t>
  </si>
  <si>
    <t>φ</t>
  </si>
  <si>
    <t>GOST</t>
  </si>
  <si>
    <t>EVS</t>
  </si>
  <si>
    <t>0,06-0,125</t>
  </si>
  <si>
    <t>64-125</t>
  </si>
  <si>
    <t>0,126-63</t>
  </si>
  <si>
    <t>x1/x2</t>
  </si>
  <si>
    <t>y1/y2</t>
  </si>
  <si>
    <t>teisendatud tulemus</t>
  </si>
  <si>
    <t>sisestatud väärtus</t>
  </si>
  <si>
    <t>Liiva- ja kruusauuringute lõimiseandmete arvutuslik teisendamine maavaravaru ümberhindamisel</t>
  </si>
  <si>
    <t>https://www.riigiteataja.ee/akt/114012020009?leiaKehtiv</t>
  </si>
  <si>
    <t>Keskkonnaministri määrus 17.12.2018 nr 52 § 48 jõustunud 17.01.2020</t>
  </si>
  <si>
    <t>(2) 0,063 mm ja 0,125 mm sõelte läbindid leitakse loglineaarse interpolatsiooni meetodil sõela läbindite logaritmimisega võrrandiga, kus x on sõela ava, millele läbindit otsitakse, x1 ja x2 on varasemate 0,05 mm ja 0,16 mm sõelte avade suurused millimeetrites, y1 ja y2 on vastavate varasemate sõelte läbindid (%) ja y on otsitav läbind (%)</t>
  </si>
  <si>
    <t>(4) 20 mm ja 40 mm läbindid loetakse võrdseks varasemate andmete sama ava suurusega sõelte vastavate läbinditega</t>
  </si>
  <si>
    <t>(5) 80 mm ja 125 mm läbindid leitakse lineaarse ekstrapoleerimise meetodil varasemate andmete 40 mm ja 70 mm läbindite kaudu, piirates tulemuse 100%-ga, võrrandiga, kus x on sõela ava, millele läbindit otsitakse, x1 ja x2 on varasemate 40 mm ja 70 mm sõelte avade suurused millimeetrites, y1 ja y2 on vastavate varasemate sõelte läbindid (%) ja y on otsitav läbind (%)</t>
  </si>
  <si>
    <t>(3) 0,25* mm, 0,5 mm, 1 mm, 2 mm, 4 mm, 6,3 mm, 8 mm, 12,5 mm, 16 mm, 31,5 mm ja 63 mm läbindid leitakse loglineaarse interpolatsiooni meetodil sõela avadega φ-skaalas võrranditega, kus d on sõela ava suurus millimeetrites, φ on sõela ava, millele läbindit otsitakse φ skaalas, φ1 ja φ2 on varasemate lähimate sõelte avad φ skaalas, y1 ja y2 on vastavate varasemate sõelte läbindid (%) ja y on otsitav läbind (%)</t>
  </si>
  <si>
    <r>
      <t xml:space="preserve">* </t>
    </r>
    <r>
      <rPr>
        <sz val="8"/>
        <color theme="1"/>
        <rFont val="Calibri"/>
        <family val="2"/>
        <charset val="186"/>
        <scheme val="minor"/>
      </rPr>
      <t>määruses on kirjaviga, määrus on parandamisel</t>
    </r>
  </si>
  <si>
    <t xml:space="preserve"> (6) Kui proovi 31,5 mm läbind jääb vahemikku 60–63,5% või 0,063 mm läbind vahemikku kas 3,4–7,8% või 11–14% vastavalt kas liiva või kruusa klassifitseerimisel, ei saa proovi lugeda usaldusväärselt klassifitseerituks.
 (7) Proovi võib varasemate andmete alusel klassifitseerida:
  1) ehitusliivaks, kui 0,16 mm läbind ei ole suurem kui 5% ja 20 mm läbind on üle 65%;
  2) ehituskruusaks, kui 0,16 mm läbind ei ole suurem kui 12% ja 40 mm läbind ei ole suurem kui 65%;
  3) täiteliivaks, kui 0,05 mm läbind on üle 5% ja 20 mm läbind on üle 65%;
  4) täitekruusaks, kui 0,05 mm läbind on üle 12% ja 40 mm läbind ei ole suurem kui 65%.
 (8) Kui uuringuala piires on võimalik usaldusväärselt klassifitseerida vähemalt 85% proovidest, on andmete arvutuslik teisendamine usaldusväärne. Kui usaldusväärselt on võimalik klassifitseerida alla 85% proovidest, ei ole arvutuslik teisendamine piisavalt usaldusväärne ja liiva või kruusa lõimise määramiseks tuleb teha täiendav geoloogiline uuring.
 (9) Kui uuringualal on võimalik lateraalselt piiritleda ala, mille sees asuvatest proovidest on võimalik usaldusväärselt klassifitseerida vähemalt 85%, on võimalik seda ala käsitleda eraldi ning sellel ei pea liiva või kruusa lõimise määramiseks tegema täiendavat geoloogilist uuringut.
 (10) Kui uuringualal on võimalik lateraalselt piiritleda läbilõike kiht, mille sees asuvatest proovidest on võimalik usaldusväärselt klassifitseerida vähemalt 85%, on lubatud teha geoloogiline uuring vähendatud mahus lõimiseanalüüsiga, keskendudes kihtidele, milles olevaid proove ei ole võimalik usaldusväärselt klassifitseerida vähemalt 85% ulatuses.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</si>
</sst>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charset val="186"/>
      <scheme val="minor"/>
    </font>
    <font>
      <b/>
      <sz val="11"/>
      <color theme="1"/>
      <name val="Calibri"/>
      <family val="2"/>
      <charset val="186"/>
      <scheme val="minor"/>
    </font>
    <font>
      <sz val="11"/>
      <name val="Calibri"/>
      <family val="2"/>
      <charset val="186"/>
      <scheme val="minor"/>
    </font>
    <font>
      <b/>
      <sz val="9"/>
      <color theme="1"/>
      <name val="Calibri"/>
      <family val="2"/>
      <charset val="186"/>
      <scheme val="minor"/>
    </font>
    <font>
      <sz val="8"/>
      <color theme="1"/>
      <name val="Calibri"/>
      <family val="2"/>
      <charset val="186"/>
      <scheme val="minor"/>
    </font>
    <font>
      <u/>
      <sz val="11"/>
      <color theme="10"/>
      <name val="Calibri"/>
      <family val="2"/>
      <charset val="186"/>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0" fillId="0" borderId="1" xfId="0" applyBorder="1"/>
    <xf numFmtId="0" fontId="0" fillId="2" borderId="1" xfId="0" applyFill="1" applyBorder="1"/>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xf numFmtId="0" fontId="0" fillId="0" borderId="0" xfId="0" applyAlignment="1">
      <alignment horizontal="center"/>
    </xf>
    <xf numFmtId="0" fontId="0" fillId="0" borderId="1" xfId="0" applyFont="1" applyBorder="1" applyAlignment="1">
      <alignment horizontal="center"/>
    </xf>
    <xf numFmtId="0" fontId="0" fillId="0" borderId="1" xfId="0" applyFill="1" applyBorder="1"/>
    <xf numFmtId="0" fontId="0" fillId="0" borderId="1" xfId="0" applyFont="1" applyFill="1" applyBorder="1" applyAlignment="1">
      <alignment horizontal="center"/>
    </xf>
    <xf numFmtId="2" fontId="0" fillId="0" borderId="1" xfId="0" applyNumberFormat="1" applyFill="1" applyBorder="1"/>
    <xf numFmtId="2" fontId="0" fillId="0" borderId="1" xfId="0" applyNumberFormat="1" applyFill="1" applyBorder="1" applyAlignment="1">
      <alignment horizontal="center"/>
    </xf>
    <xf numFmtId="2" fontId="0" fillId="0" borderId="1" xfId="0" applyNumberFormat="1" applyBorder="1" applyAlignment="1">
      <alignment horizontal="center"/>
    </xf>
    <xf numFmtId="2" fontId="0" fillId="0" borderId="1" xfId="0" applyNumberFormat="1" applyFont="1" applyBorder="1" applyAlignment="1">
      <alignment horizontal="center"/>
    </xf>
    <xf numFmtId="0" fontId="3" fillId="0" borderId="1" xfId="0" applyFont="1"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horizontal="center"/>
    </xf>
    <xf numFmtId="2" fontId="0" fillId="0" borderId="1" xfId="0" applyNumberFormat="1"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3" xfId="0" applyBorder="1"/>
    <xf numFmtId="0" fontId="0" fillId="0" borderId="3" xfId="0" applyBorder="1" applyAlignment="1">
      <alignment horizontal="center"/>
    </xf>
    <xf numFmtId="0" fontId="1" fillId="0" borderId="5" xfId="0" applyFont="1" applyBorder="1" applyAlignment="1">
      <alignment horizontal="center"/>
    </xf>
    <xf numFmtId="0" fontId="1" fillId="3" borderId="6" xfId="0" applyFont="1" applyFill="1" applyBorder="1" applyAlignment="1">
      <alignment horizontal="center"/>
    </xf>
    <xf numFmtId="0" fontId="0" fillId="0" borderId="5" xfId="0" applyBorder="1"/>
    <xf numFmtId="164" fontId="0" fillId="3" borderId="6" xfId="0" applyNumberForma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2" borderId="8" xfId="0" applyFill="1" applyBorder="1" applyAlignment="1">
      <alignment horizontal="center"/>
    </xf>
    <xf numFmtId="0" fontId="0" fillId="0" borderId="8" xfId="0" applyBorder="1" applyAlignment="1">
      <alignment horizontal="center"/>
    </xf>
    <xf numFmtId="2" fontId="0" fillId="0" borderId="8" xfId="0" applyNumberFormat="1" applyFill="1" applyBorder="1"/>
    <xf numFmtId="2" fontId="0" fillId="0" borderId="8" xfId="0" applyNumberFormat="1" applyFill="1" applyBorder="1" applyAlignment="1">
      <alignment horizontal="center"/>
    </xf>
    <xf numFmtId="0" fontId="0" fillId="0" borderId="8" xfId="0" applyFill="1" applyBorder="1" applyAlignment="1">
      <alignment horizontal="center"/>
    </xf>
    <xf numFmtId="2" fontId="0" fillId="0" borderId="8" xfId="0" applyNumberFormat="1" applyFont="1" applyFill="1" applyBorder="1" applyAlignment="1">
      <alignment horizontal="center"/>
    </xf>
    <xf numFmtId="164" fontId="0" fillId="3" borderId="9" xfId="0" applyNumberFormat="1" applyFill="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2" fillId="0" borderId="1" xfId="0" applyFont="1" applyBorder="1" applyAlignment="1">
      <alignment horizontal="center"/>
    </xf>
    <xf numFmtId="0" fontId="1" fillId="0" borderId="0" xfId="0" applyFont="1"/>
    <xf numFmtId="0" fontId="5" fillId="0" borderId="0" xfId="1"/>
    <xf numFmtId="0" fontId="4" fillId="0" borderId="0" xfId="0" applyFont="1" applyAlignment="1">
      <alignment horizontal="left" vertical="top"/>
    </xf>
    <xf numFmtId="0" fontId="4" fillId="0" borderId="0" xfId="0" applyFont="1" applyAlignment="1">
      <alignment horizontal="left" vertical="top" wrapText="1"/>
    </xf>
  </cellXfs>
  <cellStyles count="2">
    <cellStyle name="Hüperlink" xfId="1" builtinId="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26</xdr:col>
      <xdr:colOff>0</xdr:colOff>
      <xdr:row>18</xdr:row>
      <xdr:rowOff>0</xdr:rowOff>
    </xdr:from>
    <xdr:to>
      <xdr:col>31</xdr:col>
      <xdr:colOff>552450</xdr:colOff>
      <xdr:row>19</xdr:row>
      <xdr:rowOff>171450</xdr:rowOff>
    </xdr:to>
    <xdr:pic>
      <xdr:nvPicPr>
        <xdr:cNvPr id="2" name="Pilt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963025" y="3438525"/>
          <a:ext cx="36004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7</xdr:row>
      <xdr:rowOff>0</xdr:rowOff>
    </xdr:from>
    <xdr:to>
      <xdr:col>27</xdr:col>
      <xdr:colOff>85725</xdr:colOff>
      <xdr:row>8</xdr:row>
      <xdr:rowOff>0</xdr:rowOff>
    </xdr:to>
    <xdr:pic>
      <xdr:nvPicPr>
        <xdr:cNvPr id="3" name="Pilt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963025" y="1343025"/>
          <a:ext cx="6953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8</xdr:row>
      <xdr:rowOff>0</xdr:rowOff>
    </xdr:from>
    <xdr:to>
      <xdr:col>30</xdr:col>
      <xdr:colOff>85725</xdr:colOff>
      <xdr:row>10</xdr:row>
      <xdr:rowOff>19050</xdr:rowOff>
    </xdr:to>
    <xdr:pic>
      <xdr:nvPicPr>
        <xdr:cNvPr id="4" name="Pilt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963025" y="1533525"/>
          <a:ext cx="25241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0</xdr:colOff>
      <xdr:row>3</xdr:row>
      <xdr:rowOff>0</xdr:rowOff>
    </xdr:from>
    <xdr:to>
      <xdr:col>29</xdr:col>
      <xdr:colOff>257175</xdr:colOff>
      <xdr:row>4</xdr:row>
      <xdr:rowOff>171450</xdr:rowOff>
    </xdr:to>
    <xdr:pic>
      <xdr:nvPicPr>
        <xdr:cNvPr id="5" name="Pilt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963025" y="581025"/>
          <a:ext cx="208597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iigiteataja.ee/akt/114012020009?leiaKeht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tabSelected="1" topLeftCell="H1" zoomScale="130" zoomScaleNormal="130" workbookViewId="0">
      <selection activeCell="H2" sqref="H2"/>
    </sheetView>
  </sheetViews>
  <sheetFormatPr defaultRowHeight="15" x14ac:dyDescent="0.25"/>
  <cols>
    <col min="1" max="1" width="0" hidden="1" customWidth="1"/>
    <col min="2" max="2" width="12.7109375" hidden="1" customWidth="1"/>
    <col min="3" max="4" width="0" hidden="1" customWidth="1"/>
    <col min="5" max="5" width="9.85546875" hidden="1" customWidth="1"/>
    <col min="6" max="6" width="12" hidden="1" customWidth="1"/>
    <col min="7" max="7" width="0" hidden="1" customWidth="1"/>
    <col min="10" max="10" width="16" customWidth="1"/>
    <col min="12" max="12" width="8.85546875" hidden="1" customWidth="1"/>
    <col min="13" max="13" width="8.85546875" style="6" hidden="1" customWidth="1"/>
    <col min="14" max="14" width="5.42578125" style="6" hidden="1" customWidth="1"/>
    <col min="15" max="15" width="6.28515625" style="6" hidden="1" customWidth="1"/>
    <col min="16" max="16" width="4.140625" style="6" hidden="1" customWidth="1"/>
    <col min="17" max="17" width="1.140625" style="6" hidden="1" customWidth="1"/>
    <col min="18" max="18" width="17.85546875" style="6" customWidth="1"/>
  </cols>
  <sheetData>
    <row r="1" spans="1:27" x14ac:dyDescent="0.25">
      <c r="H1" s="38" t="s">
        <v>20</v>
      </c>
    </row>
    <row r="2" spans="1:27" ht="15.75" thickBot="1" x14ac:dyDescent="0.3">
      <c r="T2" t="s">
        <v>22</v>
      </c>
      <c r="Y2" s="39"/>
    </row>
    <row r="3" spans="1:27" x14ac:dyDescent="0.25">
      <c r="I3" s="18" t="s">
        <v>11</v>
      </c>
      <c r="J3" s="35" t="s">
        <v>19</v>
      </c>
      <c r="K3" s="19" t="s">
        <v>12</v>
      </c>
      <c r="L3" s="20"/>
      <c r="M3" s="21"/>
      <c r="N3" s="21"/>
      <c r="O3" s="21"/>
      <c r="P3" s="21"/>
      <c r="Q3" s="21"/>
      <c r="R3" s="36" t="s">
        <v>18</v>
      </c>
      <c r="T3" s="39" t="s">
        <v>21</v>
      </c>
    </row>
    <row r="4" spans="1:27" x14ac:dyDescent="0.25">
      <c r="A4" s="3" t="s">
        <v>0</v>
      </c>
      <c r="B4" s="2">
        <v>1</v>
      </c>
      <c r="C4" t="s">
        <v>7</v>
      </c>
      <c r="I4" s="22" t="s">
        <v>16</v>
      </c>
      <c r="J4" s="16" t="s">
        <v>17</v>
      </c>
      <c r="K4" s="4" t="s">
        <v>0</v>
      </c>
      <c r="L4" s="4" t="s">
        <v>10</v>
      </c>
      <c r="M4" s="4" t="s">
        <v>8</v>
      </c>
      <c r="N4" s="4" t="s">
        <v>9</v>
      </c>
      <c r="O4" s="14" t="s">
        <v>13</v>
      </c>
      <c r="P4" s="14" t="s">
        <v>15</v>
      </c>
      <c r="Q4" s="14" t="s">
        <v>14</v>
      </c>
      <c r="R4" s="23" t="s">
        <v>5</v>
      </c>
      <c r="T4" s="41" t="s">
        <v>25</v>
      </c>
      <c r="U4" s="41"/>
      <c r="V4" s="41"/>
      <c r="W4" s="41"/>
      <c r="X4" s="41"/>
      <c r="Y4" s="41"/>
      <c r="Z4" s="41"/>
    </row>
    <row r="5" spans="1:27" x14ac:dyDescent="0.25">
      <c r="A5" s="3" t="s">
        <v>1</v>
      </c>
      <c r="B5" s="2">
        <v>1.25</v>
      </c>
      <c r="E5" t="s">
        <v>13</v>
      </c>
      <c r="F5" s="8">
        <f>10^(LOG(B7,10)+((B4-B5)/(B6-B5))*(LOG(B8,10)-LOG(B7,10)))</f>
        <v>18.822728976117677</v>
      </c>
      <c r="I5" s="24"/>
      <c r="J5" s="2"/>
      <c r="K5" s="3">
        <v>125</v>
      </c>
      <c r="L5" s="10">
        <f>-LOG(K5,2)</f>
        <v>-6.9657842846620879</v>
      </c>
      <c r="M5" s="11">
        <f>-LOG(I7,2)</f>
        <v>-6.1292830169449672</v>
      </c>
      <c r="N5" s="11">
        <f>-LOG(I8,2)</f>
        <v>-5.3219280948873626</v>
      </c>
      <c r="O5" s="11">
        <f>10^(LOG(J7,10)+((K5-I7)/(I8-I7))*(LOG(J8,10)-LOG(J7,10)))</f>
        <v>150.84672452754003</v>
      </c>
      <c r="P5" s="11">
        <f>J7+(((-L5)-(-M5))/((-N5)-(-M5)))*(J8-J7)</f>
        <v>118.69765236715247</v>
      </c>
      <c r="Q5" s="17">
        <f>J7+((K5-I7)/(I8-I7))*(J8-J7)</f>
        <v>135.20833333333331</v>
      </c>
      <c r="R5" s="25">
        <f t="shared" ref="R5:R6" si="0">IF(K5=20,"SISESTA KÄSITSI",IF(K5=40,"SISESTA KÄSITSI",IF(K5&lt;=0.125,O5,IF(K5&gt;63,Q5,P5))))</f>
        <v>135.20833333333331</v>
      </c>
      <c r="T5" s="41"/>
      <c r="U5" s="41"/>
      <c r="V5" s="41"/>
      <c r="W5" s="41"/>
      <c r="X5" s="41"/>
      <c r="Y5" s="41"/>
      <c r="Z5" s="41"/>
    </row>
    <row r="6" spans="1:27" x14ac:dyDescent="0.25">
      <c r="A6" s="3" t="s">
        <v>2</v>
      </c>
      <c r="B6" s="2">
        <v>0.63</v>
      </c>
      <c r="E6" t="s">
        <v>15</v>
      </c>
      <c r="F6" s="1">
        <f>B7+(((-B9)-(-B10))/((-B11)-(-B10)))*(B8-B7)</f>
        <v>21.696261618427709</v>
      </c>
      <c r="I6" s="24"/>
      <c r="J6" s="2"/>
      <c r="K6" s="3">
        <v>80</v>
      </c>
      <c r="L6" s="10">
        <f t="shared" ref="L6:L21" si="1">-LOG(K6,2)</f>
        <v>-6.3219280948873617</v>
      </c>
      <c r="M6" s="11">
        <f>-LOG(I7,2)</f>
        <v>-6.1292830169449672</v>
      </c>
      <c r="N6" s="11">
        <f>-LOG(I8,2)</f>
        <v>-5.3219280948873626</v>
      </c>
      <c r="O6" s="11">
        <f>10^(LOG(J7,10)+((K6-I7)/(I8-I7))*(LOG(J8,10)-LOG(J7,10)))</f>
        <v>105.32125588127717</v>
      </c>
      <c r="P6" s="11">
        <f>J7+(((-L6)-(-M6))/((-N6)-(-M6)))*(J8-J7)</f>
        <v>102.18166748128442</v>
      </c>
      <c r="Q6" s="17">
        <f>J7+((K6-I7)/(I8-I7))*(J8-J7)</f>
        <v>104.14333333333333</v>
      </c>
      <c r="R6" s="25">
        <f t="shared" si="0"/>
        <v>104.14333333333333</v>
      </c>
      <c r="T6" s="41"/>
      <c r="U6" s="41"/>
      <c r="V6" s="41"/>
      <c r="W6" s="41"/>
      <c r="X6" s="41"/>
      <c r="Y6" s="41"/>
      <c r="Z6" s="41"/>
    </row>
    <row r="7" spans="1:27" x14ac:dyDescent="0.25">
      <c r="A7" s="3" t="s">
        <v>3</v>
      </c>
      <c r="B7" s="2">
        <v>26.78</v>
      </c>
      <c r="C7" t="s">
        <v>6</v>
      </c>
      <c r="E7" t="s">
        <v>14</v>
      </c>
      <c r="F7" s="5">
        <f>B7+((B4-B5)/(B6-B5))*(B8-B7)</f>
        <v>20.485645161290321</v>
      </c>
      <c r="I7" s="26">
        <v>70</v>
      </c>
      <c r="J7" s="15">
        <v>97.24</v>
      </c>
      <c r="K7" s="3">
        <v>63</v>
      </c>
      <c r="L7" s="10">
        <f t="shared" si="1"/>
        <v>-5.9772799234999168</v>
      </c>
      <c r="M7" s="11">
        <f t="shared" ref="M7" si="2">-LOG(I7,2)</f>
        <v>-6.1292830169449672</v>
      </c>
      <c r="N7" s="11">
        <f t="shared" ref="N7" si="3">-LOG(I8,2)</f>
        <v>-5.3219280948873626</v>
      </c>
      <c r="O7" s="11">
        <f t="shared" ref="O7" si="4">10^(LOG(J7,10)+((K7-I7)/(I8-I7))*(LOG(J8,10)-LOG(J7,10)))</f>
        <v>91.954967431159204</v>
      </c>
      <c r="P7" s="12">
        <f t="shared" ref="P7" si="5">J7+(((-L7)-(-M7))/((-N7)-(-M7)))*(J8-J7)</f>
        <v>93.340867190820958</v>
      </c>
      <c r="Q7" s="13">
        <f t="shared" ref="Q7" si="6">J7+((K7-I7)/(I8-I7))*(J8-J7)</f>
        <v>92.407666666666657</v>
      </c>
      <c r="R7" s="25">
        <f t="shared" ref="R7" si="7">IF(K7=20,"SISESTA KÄSITSI",IF(K7=40,"SISESTA KÄSITSI",IF(K7&lt;=0.125,O7,IF(K7&gt;63,Q7,P7))))</f>
        <v>93.340867190820958</v>
      </c>
      <c r="T7" s="41" t="s">
        <v>26</v>
      </c>
      <c r="U7" s="41"/>
      <c r="V7" s="41"/>
      <c r="W7" s="41"/>
      <c r="X7" s="41"/>
      <c r="Y7" s="41"/>
      <c r="Z7" s="41"/>
      <c r="AA7" t="s">
        <v>27</v>
      </c>
    </row>
    <row r="8" spans="1:27" x14ac:dyDescent="0.25">
      <c r="A8" s="3" t="s">
        <v>4</v>
      </c>
      <c r="B8" s="2">
        <v>11.17</v>
      </c>
      <c r="C8" t="s">
        <v>6</v>
      </c>
      <c r="I8" s="26">
        <v>40</v>
      </c>
      <c r="J8" s="15">
        <v>76.53</v>
      </c>
      <c r="K8" s="3">
        <v>40</v>
      </c>
      <c r="L8" s="10">
        <f t="shared" si="1"/>
        <v>-5.3219280948873626</v>
      </c>
      <c r="M8" s="11">
        <f>-LOG(I8,2)</f>
        <v>-5.3219280948873626</v>
      </c>
      <c r="N8" s="11">
        <f>-LOG(I10,2)</f>
        <v>-4.3219280948873626</v>
      </c>
      <c r="O8" s="11">
        <f>10^(LOG(J8,10)+((K8-I8)/(I10-I8))*(LOG(J10,10)-LOG(J8,10)))</f>
        <v>76.53000000000003</v>
      </c>
      <c r="P8" s="12">
        <f>J8+(((-L8)-(-M8))/((-N8)-(-M8)))*(J10-J8)</f>
        <v>76.53</v>
      </c>
      <c r="Q8" s="13">
        <f>J8+((K8-I8)/(I10-I8))*(J10-J8)</f>
        <v>76.53</v>
      </c>
      <c r="R8" s="25">
        <f>J8</f>
        <v>76.53</v>
      </c>
      <c r="T8" s="41"/>
      <c r="U8" s="41"/>
      <c r="V8" s="41"/>
      <c r="W8" s="41"/>
      <c r="X8" s="41"/>
      <c r="Y8" s="41"/>
      <c r="Z8" s="41"/>
    </row>
    <row r="9" spans="1:27" x14ac:dyDescent="0.25">
      <c r="A9" s="7" t="s">
        <v>10</v>
      </c>
      <c r="B9" s="8">
        <f>-LOG(B4,2)</f>
        <v>0</v>
      </c>
      <c r="I9" s="24"/>
      <c r="J9" s="2"/>
      <c r="K9" s="37">
        <v>31.5</v>
      </c>
      <c r="L9" s="10">
        <f t="shared" si="1"/>
        <v>-4.9772799234999168</v>
      </c>
      <c r="M9" s="11">
        <f>-LOG(I8,2)</f>
        <v>-5.3219280948873626</v>
      </c>
      <c r="N9" s="11">
        <f>-LOG(I10,2)</f>
        <v>-4.3219280948873626</v>
      </c>
      <c r="O9" s="11">
        <f>10^(LOG(J8,10)+((K9-I8)/(I10-I8))*(LOG(J10,10)-LOG(J8,10)))</f>
        <v>68.088438183506128</v>
      </c>
      <c r="P9" s="12">
        <f>J8+(((-L9)-(-M9))/((-N9)-(-M9)))*(J10-J8)</f>
        <v>70.188473646470996</v>
      </c>
      <c r="Q9" s="13">
        <f>J8+((K9-I8)/(I10-I8))*(J10-J8)</f>
        <v>68.710000000000008</v>
      </c>
      <c r="R9" s="25">
        <f t="shared" ref="R9:R15" si="8">IF(K9=20,"SISESTA KÄSITSI",IF(K9=40,"SISESTA KÄSITSI",IF(K9&lt;=0.125,O9,IF(K9&gt;63,Q9,P9))))</f>
        <v>70.188473646470996</v>
      </c>
      <c r="T9" s="41"/>
      <c r="U9" s="41"/>
      <c r="V9" s="41"/>
      <c r="W9" s="41"/>
      <c r="X9" s="41"/>
      <c r="Y9" s="41"/>
      <c r="Z9" s="41"/>
    </row>
    <row r="10" spans="1:27" x14ac:dyDescent="0.25">
      <c r="A10" s="7" t="s">
        <v>8</v>
      </c>
      <c r="B10" s="8">
        <f>-LOG(B5,2)</f>
        <v>-0.32192809488736235</v>
      </c>
      <c r="I10" s="26">
        <v>20</v>
      </c>
      <c r="J10" s="15">
        <v>58.13</v>
      </c>
      <c r="K10" s="3">
        <v>20</v>
      </c>
      <c r="L10" s="10">
        <f t="shared" si="1"/>
        <v>-4.3219280948873626</v>
      </c>
      <c r="M10" s="11">
        <f>-LOG(I10,2)</f>
        <v>-4.3219280948873626</v>
      </c>
      <c r="N10" s="11">
        <f>-LOG(I13,2)</f>
        <v>-3.3219280948873626</v>
      </c>
      <c r="O10" s="11">
        <f>10^(LOG(J10,10)+((K10-I10)/(I13-I10))*(LOG(J13,10)-LOG(J10,10)))</f>
        <v>58.13</v>
      </c>
      <c r="P10" s="12">
        <f>J10+(((-L10)-(-M10))/((-N10)-(-M10)))*(J13-J10)</f>
        <v>58.13</v>
      </c>
      <c r="Q10" s="13">
        <f>J10+((K10-I10)/(I13-I10))*(J13-J10)</f>
        <v>58.13</v>
      </c>
      <c r="R10" s="25">
        <f>J10</f>
        <v>58.13</v>
      </c>
      <c r="T10" s="41"/>
      <c r="U10" s="41"/>
      <c r="V10" s="41"/>
      <c r="W10" s="41"/>
      <c r="X10" s="41"/>
      <c r="Y10" s="41"/>
      <c r="Z10" s="41"/>
    </row>
    <row r="11" spans="1:27" x14ac:dyDescent="0.25">
      <c r="A11" s="7" t="s">
        <v>9</v>
      </c>
      <c r="B11" s="8">
        <f>-LOG(B6,2)</f>
        <v>0.66657626627480826</v>
      </c>
      <c r="I11" s="24"/>
      <c r="J11" s="2"/>
      <c r="K11" s="3">
        <v>16</v>
      </c>
      <c r="L11" s="10">
        <f t="shared" si="1"/>
        <v>-4</v>
      </c>
      <c r="M11" s="11">
        <f>-LOG(I10,2)</f>
        <v>-4.3219280948873626</v>
      </c>
      <c r="N11" s="11">
        <f>-LOG(I13,2)</f>
        <v>-3.3219280948873626</v>
      </c>
      <c r="O11" s="11">
        <f>10^(LOG(J10,10)+((K11-I10)/(I13-I10))*(LOG(J13,10)-LOG(J10,10)))</f>
        <v>54.098775499233128</v>
      </c>
      <c r="P11" s="12">
        <f>J10+(((-L11)-(-M11))/((-N11)-(-M11)))*(J13-J10)</f>
        <v>55.052367412876812</v>
      </c>
      <c r="Q11" s="13">
        <f>J10+((K11-I10)/(I13-I10))*(J13-J10)</f>
        <v>54.306000000000004</v>
      </c>
      <c r="R11" s="25">
        <f t="shared" si="8"/>
        <v>55.052367412876812</v>
      </c>
      <c r="T11" s="41" t="s">
        <v>24</v>
      </c>
      <c r="U11" s="41"/>
      <c r="V11" s="41"/>
      <c r="W11" s="41"/>
      <c r="X11" s="41"/>
      <c r="Y11" s="41"/>
      <c r="Z11" s="41"/>
    </row>
    <row r="12" spans="1:27" x14ac:dyDescent="0.25">
      <c r="I12" s="24"/>
      <c r="J12" s="2"/>
      <c r="K12" s="3">
        <v>12.5</v>
      </c>
      <c r="L12" s="10">
        <f t="shared" si="1"/>
        <v>-3.6438561897747253</v>
      </c>
      <c r="M12" s="11">
        <f>-LOG(I10,2)</f>
        <v>-4.3219280948873626</v>
      </c>
      <c r="N12" s="11">
        <f>-LOG(I13,2)</f>
        <v>-3.3219280948873626</v>
      </c>
      <c r="O12" s="11">
        <f>10^(LOG(J10,10)+((K12-I10)/(I13-I10))*(LOG(J13,10)-LOG(J10,10)))</f>
        <v>50.801455852956515</v>
      </c>
      <c r="P12" s="12">
        <f>J10+(((-L12)-(-M12))/((-N12)-(-M12)))*(J13-J10)</f>
        <v>51.647632587123191</v>
      </c>
      <c r="Q12" s="13">
        <f>J10+((K12-I10)/(I13-I10))*(J13-J10)</f>
        <v>50.96</v>
      </c>
      <c r="R12" s="25">
        <f t="shared" si="8"/>
        <v>51.647632587123191</v>
      </c>
      <c r="T12" s="41"/>
      <c r="U12" s="41"/>
      <c r="V12" s="41"/>
      <c r="W12" s="41"/>
      <c r="X12" s="41"/>
      <c r="Y12" s="41"/>
      <c r="Z12" s="41"/>
    </row>
    <row r="13" spans="1:27" x14ac:dyDescent="0.25">
      <c r="A13" s="9" t="s">
        <v>5</v>
      </c>
      <c r="B13" s="1">
        <f>IF(B4=20,"SISESTA KÄSITSI",IF(B4=40,"SISESTA KÄSITSI",IF(B4&lt;=0.125,F5,IF(B4&gt;63,F7,F6))))</f>
        <v>21.696261618427709</v>
      </c>
      <c r="I13" s="26">
        <v>10</v>
      </c>
      <c r="J13" s="15">
        <v>48.57</v>
      </c>
      <c r="K13" s="3">
        <v>8</v>
      </c>
      <c r="L13" s="10">
        <f t="shared" si="1"/>
        <v>-3</v>
      </c>
      <c r="M13" s="11">
        <f>-LOG(I13,2)</f>
        <v>-3.3219280948873626</v>
      </c>
      <c r="N13" s="11">
        <f>-LOG(I15,2)</f>
        <v>-2.3219280948873622</v>
      </c>
      <c r="O13" s="11">
        <f>10^(LOG(J13,10)+((K13-I13)/(I15-I13))*(LOG(J15,10)-LOG(J13,10)))</f>
        <v>46.104969652155553</v>
      </c>
      <c r="P13" s="12">
        <f>J13+(((-L13)-(-M13))/((-N13)-(-M13)))*(J15-J13)</f>
        <v>46.660966397317942</v>
      </c>
      <c r="Q13" s="13">
        <f>J13+((K13-I13)/(I15-I13))*(J15-J13)</f>
        <v>46.198</v>
      </c>
      <c r="R13" s="25">
        <f t="shared" si="8"/>
        <v>46.660966397317942</v>
      </c>
    </row>
    <row r="14" spans="1:27" x14ac:dyDescent="0.25">
      <c r="I14" s="24"/>
      <c r="J14" s="2"/>
      <c r="K14" s="3">
        <v>6.3</v>
      </c>
      <c r="L14" s="10">
        <f t="shared" si="1"/>
        <v>-2.6553518286125541</v>
      </c>
      <c r="M14" s="11">
        <f>-LOG(I13,2)</f>
        <v>-3.3219280948873626</v>
      </c>
      <c r="N14" s="11">
        <f>-LOG(I15,2)</f>
        <v>-2.3219280948873622</v>
      </c>
      <c r="O14" s="11">
        <f>10^(LOG(J13,10)+((K14-I13)/(I15-I13))*(LOG(J15,10)-LOG(J13,10)))</f>
        <v>44.108311397014788</v>
      </c>
      <c r="P14" s="12">
        <f>J13+(((-L14)-(-M14))/((-N14)-(-M14)))*(J15-J13)</f>
        <v>44.617202740990386</v>
      </c>
      <c r="Q14" s="13">
        <f>J13+((K14-I13)/(I15-I13))*(J15-J13)</f>
        <v>44.181800000000003</v>
      </c>
      <c r="R14" s="25">
        <f t="shared" si="8"/>
        <v>44.617202740990386</v>
      </c>
    </row>
    <row r="15" spans="1:27" x14ac:dyDescent="0.25">
      <c r="I15" s="26">
        <v>5</v>
      </c>
      <c r="J15" s="15">
        <v>42.64</v>
      </c>
      <c r="K15" s="3">
        <v>4</v>
      </c>
      <c r="L15" s="10">
        <f t="shared" si="1"/>
        <v>-2</v>
      </c>
      <c r="M15" s="11">
        <f>-LOG(I15,2)</f>
        <v>-2.3219280948873622</v>
      </c>
      <c r="N15" s="11">
        <f>-LOG(I16,2)</f>
        <v>-1.3219280948873624</v>
      </c>
      <c r="O15" s="11">
        <f>10^(LOG(J15,10)+((K15-I15)/(I16-I15))*(LOG(J16,10)-LOG(J15,10)))</f>
        <v>41.329969055607677</v>
      </c>
      <c r="P15" s="12">
        <f>J15+(((-L15)-(-M15))/((-N15)-(-M15)))*(J16-J15)</f>
        <v>41.60983009636044</v>
      </c>
      <c r="Q15" s="13">
        <f>J15+((K15-I15)/(I16-I15))*(J16-J15)</f>
        <v>41.36</v>
      </c>
      <c r="R15" s="25">
        <f t="shared" si="8"/>
        <v>41.60983009636044</v>
      </c>
    </row>
    <row r="16" spans="1:27" x14ac:dyDescent="0.25">
      <c r="I16" s="26">
        <v>2.5</v>
      </c>
      <c r="J16" s="15">
        <v>39.44</v>
      </c>
      <c r="K16" s="3">
        <v>2</v>
      </c>
      <c r="L16" s="10">
        <f t="shared" si="1"/>
        <v>-1</v>
      </c>
      <c r="M16" s="11">
        <f>-LOG(I16,2)</f>
        <v>-1.3219280948873624</v>
      </c>
      <c r="N16" s="11">
        <f>-LOG(I17,2)</f>
        <v>-0.32192809488736235</v>
      </c>
      <c r="O16" s="11">
        <f t="shared" ref="O16:O20" si="9">10^(LOG(J16,10)+((K16-I16)/(I17-I16))*(LOG(J17,10)-LOG(J16,10)))</f>
        <v>37.894899789741714</v>
      </c>
      <c r="P16" s="12">
        <f t="shared" ref="P16:P20" si="10">J16+(((-L16)-(-M16))/((-N16)-(-M16)))*(J17-J16)</f>
        <v>38.232769644172386</v>
      </c>
      <c r="Q16" s="13">
        <f t="shared" ref="Q16:Q20" si="11">J16+((K16-I16)/(I17-I16))*(J17-J16)</f>
        <v>37.94</v>
      </c>
      <c r="R16" s="25">
        <f t="shared" ref="R16:R21" si="12">IF(K16=20,"SISESTA KÄSITSI",IF(K16=40,"SISESTA KÄSITSI",IF(K16&lt;=0.125,O16,IF(K16&gt;63,Q16,P16))))</f>
        <v>38.232769644172386</v>
      </c>
    </row>
    <row r="17" spans="8:26" x14ac:dyDescent="0.25">
      <c r="I17" s="26">
        <v>1.25</v>
      </c>
      <c r="J17" s="15">
        <v>35.69</v>
      </c>
      <c r="K17" s="3">
        <v>1</v>
      </c>
      <c r="L17" s="10">
        <f t="shared" si="1"/>
        <v>0</v>
      </c>
      <c r="M17" s="11">
        <f t="shared" ref="M17:M20" si="13">-LOG(I17,2)</f>
        <v>-0.32192809488736235</v>
      </c>
      <c r="N17" s="11">
        <f t="shared" ref="N17:N20" si="14">-LOG(I18,2)</f>
        <v>0.66657626627480826</v>
      </c>
      <c r="O17" s="11">
        <f t="shared" si="9"/>
        <v>31.150632506109378</v>
      </c>
      <c r="P17" s="12">
        <f t="shared" si="10"/>
        <v>32.361633167221726</v>
      </c>
      <c r="Q17" s="13">
        <f t="shared" si="11"/>
        <v>31.569032258064514</v>
      </c>
      <c r="R17" s="25">
        <f t="shared" si="12"/>
        <v>32.361633167221726</v>
      </c>
    </row>
    <row r="18" spans="8:26" x14ac:dyDescent="0.25">
      <c r="I18" s="26">
        <v>0.63</v>
      </c>
      <c r="J18" s="15">
        <v>25.47</v>
      </c>
      <c r="K18" s="3">
        <v>0.5</v>
      </c>
      <c r="L18" s="10">
        <f t="shared" si="1"/>
        <v>1</v>
      </c>
      <c r="M18" s="11">
        <f t="shared" si="13"/>
        <v>0.66657626627480826</v>
      </c>
      <c r="N18" s="11">
        <f t="shared" si="14"/>
        <v>1.6665762662748083</v>
      </c>
      <c r="O18" s="11">
        <f t="shared" si="9"/>
        <v>16.655508310583784</v>
      </c>
      <c r="P18" s="12">
        <f t="shared" si="10"/>
        <v>20.01185347891861</v>
      </c>
      <c r="Q18" s="13">
        <f t="shared" si="11"/>
        <v>18.714126984126985</v>
      </c>
      <c r="R18" s="25">
        <f t="shared" si="12"/>
        <v>20.01185347891861</v>
      </c>
    </row>
    <row r="19" spans="8:26" ht="15" customHeight="1" x14ac:dyDescent="0.25">
      <c r="I19" s="26">
        <v>0.315</v>
      </c>
      <c r="J19" s="15">
        <v>9.1</v>
      </c>
      <c r="K19" s="3">
        <v>0.25</v>
      </c>
      <c r="L19" s="10">
        <f t="shared" si="1"/>
        <v>2</v>
      </c>
      <c r="M19" s="11">
        <f t="shared" si="13"/>
        <v>1.6665762662748083</v>
      </c>
      <c r="N19" s="11">
        <f t="shared" si="14"/>
        <v>2.6438561897747248</v>
      </c>
      <c r="O19" s="11">
        <f t="shared" si="9"/>
        <v>5.5093331485478707</v>
      </c>
      <c r="P19" s="12">
        <f t="shared" si="10"/>
        <v>6.9335370877439821</v>
      </c>
      <c r="Q19" s="13">
        <f t="shared" si="11"/>
        <v>6.4370967741935479</v>
      </c>
      <c r="R19" s="25">
        <f t="shared" si="12"/>
        <v>6.9335370877439821</v>
      </c>
      <c r="T19" s="41" t="s">
        <v>23</v>
      </c>
      <c r="U19" s="41"/>
      <c r="V19" s="41"/>
      <c r="W19" s="41"/>
      <c r="X19" s="41"/>
      <c r="Y19" s="41"/>
      <c r="Z19" s="41"/>
    </row>
    <row r="20" spans="8:26" ht="15" customHeight="1" x14ac:dyDescent="0.25">
      <c r="I20" s="26">
        <v>0.16</v>
      </c>
      <c r="J20" s="15">
        <v>2.75</v>
      </c>
      <c r="K20" s="3">
        <v>0.125</v>
      </c>
      <c r="L20" s="10">
        <f t="shared" si="1"/>
        <v>3</v>
      </c>
      <c r="M20" s="11">
        <f t="shared" si="13"/>
        <v>2.6438561897747248</v>
      </c>
      <c r="N20" s="11">
        <f t="shared" si="14"/>
        <v>4.3219280948873626</v>
      </c>
      <c r="O20" s="11">
        <f t="shared" si="9"/>
        <v>2.1288800410829269</v>
      </c>
      <c r="P20" s="12">
        <f t="shared" si="10"/>
        <v>2.4274044128305206</v>
      </c>
      <c r="Q20" s="13">
        <f t="shared" si="11"/>
        <v>2.2663636363636361</v>
      </c>
      <c r="R20" s="25">
        <f t="shared" si="12"/>
        <v>2.1288800410829269</v>
      </c>
      <c r="T20" s="41"/>
      <c r="U20" s="41"/>
      <c r="V20" s="41"/>
      <c r="W20" s="41"/>
      <c r="X20" s="41"/>
      <c r="Y20" s="41"/>
      <c r="Z20" s="41"/>
    </row>
    <row r="21" spans="8:26" ht="15.75" thickBot="1" x14ac:dyDescent="0.3">
      <c r="I21" s="27">
        <v>0.05</v>
      </c>
      <c r="J21" s="28">
        <v>1.23</v>
      </c>
      <c r="K21" s="29">
        <v>6.3E-2</v>
      </c>
      <c r="L21" s="30">
        <f t="shared" si="1"/>
        <v>3.9885043611621707</v>
      </c>
      <c r="M21" s="31">
        <f>-LOG(I20,2)</f>
        <v>2.6438561897747248</v>
      </c>
      <c r="N21" s="31">
        <f>-LOG(I21,2)</f>
        <v>4.3219280948873626</v>
      </c>
      <c r="O21" s="32">
        <f>10^(LOG(J20,10)+((K21-I20)/(I21-I20))*(LOG(J21,10)-LOG(J20,10)))</f>
        <v>1.3526987803529658</v>
      </c>
      <c r="P21" s="31">
        <f>J20+(((-L21)-(-M21))/((-N21)-(-M21)))*(J21-J20)</f>
        <v>1.5320157084557551</v>
      </c>
      <c r="Q21" s="33">
        <f>J20+((K21-I20)/(I21-I20))*(J21-J20)</f>
        <v>1.4096363636363636</v>
      </c>
      <c r="R21" s="34">
        <f t="shared" si="12"/>
        <v>1.3526987803529658</v>
      </c>
      <c r="T21" s="41"/>
      <c r="U21" s="41"/>
      <c r="V21" s="41"/>
      <c r="W21" s="41"/>
      <c r="X21" s="41"/>
      <c r="Y21" s="41"/>
      <c r="Z21" s="41"/>
    </row>
    <row r="22" spans="8:26" x14ac:dyDescent="0.25">
      <c r="I22" s="6"/>
      <c r="J22" s="6"/>
      <c r="K22" s="6"/>
      <c r="T22" s="40"/>
      <c r="U22" s="40"/>
      <c r="V22" s="40"/>
      <c r="W22" s="40"/>
      <c r="X22" s="40"/>
      <c r="Y22" s="40"/>
      <c r="Z22" s="40"/>
    </row>
    <row r="24" spans="8:26" ht="15" customHeight="1" x14ac:dyDescent="0.25">
      <c r="H24" s="41" t="s">
        <v>28</v>
      </c>
      <c r="I24" s="41"/>
      <c r="J24" s="41"/>
      <c r="K24" s="41"/>
      <c r="L24" s="41"/>
      <c r="M24" s="41"/>
      <c r="N24" s="41"/>
      <c r="O24" s="41"/>
      <c r="P24" s="41"/>
      <c r="Q24" s="41"/>
      <c r="R24" s="41"/>
      <c r="S24" s="41"/>
      <c r="T24" s="41"/>
      <c r="U24" s="41"/>
      <c r="V24" s="41"/>
      <c r="W24" s="41"/>
      <c r="X24" s="41"/>
      <c r="Y24" s="41"/>
      <c r="Z24" s="41"/>
    </row>
    <row r="25" spans="8:26" x14ac:dyDescent="0.25">
      <c r="H25" s="41"/>
      <c r="I25" s="41"/>
      <c r="J25" s="41"/>
      <c r="K25" s="41"/>
      <c r="L25" s="41"/>
      <c r="M25" s="41"/>
      <c r="N25" s="41"/>
      <c r="O25" s="41"/>
      <c r="P25" s="41"/>
      <c r="Q25" s="41"/>
      <c r="R25" s="41"/>
      <c r="S25" s="41"/>
      <c r="T25" s="41"/>
      <c r="U25" s="41"/>
      <c r="V25" s="41"/>
      <c r="W25" s="41"/>
      <c r="X25" s="41"/>
      <c r="Y25" s="41"/>
      <c r="Z25" s="41"/>
    </row>
    <row r="26" spans="8:26" x14ac:dyDescent="0.25">
      <c r="H26" s="41"/>
      <c r="I26" s="41"/>
      <c r="J26" s="41"/>
      <c r="K26" s="41"/>
      <c r="L26" s="41"/>
      <c r="M26" s="41"/>
      <c r="N26" s="41"/>
      <c r="O26" s="41"/>
      <c r="P26" s="41"/>
      <c r="Q26" s="41"/>
      <c r="R26" s="41"/>
      <c r="S26" s="41"/>
      <c r="T26" s="41"/>
      <c r="U26" s="41"/>
      <c r="V26" s="41"/>
      <c r="W26" s="41"/>
      <c r="X26" s="41"/>
      <c r="Y26" s="41"/>
      <c r="Z26" s="41"/>
    </row>
    <row r="27" spans="8:26" x14ac:dyDescent="0.25">
      <c r="H27" s="41"/>
      <c r="I27" s="41"/>
      <c r="J27" s="41"/>
      <c r="K27" s="41"/>
      <c r="L27" s="41"/>
      <c r="M27" s="41"/>
      <c r="N27" s="41"/>
      <c r="O27" s="41"/>
      <c r="P27" s="41"/>
      <c r="Q27" s="41"/>
      <c r="R27" s="41"/>
      <c r="S27" s="41"/>
      <c r="T27" s="41"/>
      <c r="U27" s="41"/>
      <c r="V27" s="41"/>
      <c r="W27" s="41"/>
      <c r="X27" s="41"/>
      <c r="Y27" s="41"/>
      <c r="Z27" s="41"/>
    </row>
    <row r="28" spans="8:26" x14ac:dyDescent="0.25">
      <c r="H28" s="41"/>
      <c r="I28" s="41"/>
      <c r="J28" s="41"/>
      <c r="K28" s="41"/>
      <c r="L28" s="41"/>
      <c r="M28" s="41"/>
      <c r="N28" s="41"/>
      <c r="O28" s="41"/>
      <c r="P28" s="41"/>
      <c r="Q28" s="41"/>
      <c r="R28" s="41"/>
      <c r="S28" s="41"/>
      <c r="T28" s="41"/>
      <c r="U28" s="41"/>
      <c r="V28" s="41"/>
      <c r="W28" s="41"/>
      <c r="X28" s="41"/>
      <c r="Y28" s="41"/>
      <c r="Z28" s="41"/>
    </row>
    <row r="29" spans="8:26" x14ac:dyDescent="0.25">
      <c r="H29" s="41"/>
      <c r="I29" s="41"/>
      <c r="J29" s="41"/>
      <c r="K29" s="41"/>
      <c r="L29" s="41"/>
      <c r="M29" s="41"/>
      <c r="N29" s="41"/>
      <c r="O29" s="41"/>
      <c r="P29" s="41"/>
      <c r="Q29" s="41"/>
      <c r="R29" s="41"/>
      <c r="S29" s="41"/>
      <c r="T29" s="41"/>
      <c r="U29" s="41"/>
      <c r="V29" s="41"/>
      <c r="W29" s="41"/>
      <c r="X29" s="41"/>
      <c r="Y29" s="41"/>
      <c r="Z29" s="41"/>
    </row>
    <row r="30" spans="8:26" x14ac:dyDescent="0.25">
      <c r="H30" s="41"/>
      <c r="I30" s="41"/>
      <c r="J30" s="41"/>
      <c r="K30" s="41"/>
      <c r="L30" s="41"/>
      <c r="M30" s="41"/>
      <c r="N30" s="41"/>
      <c r="O30" s="41"/>
      <c r="P30" s="41"/>
      <c r="Q30" s="41"/>
      <c r="R30" s="41"/>
      <c r="S30" s="41"/>
      <c r="T30" s="41"/>
      <c r="U30" s="41"/>
      <c r="V30" s="41"/>
      <c r="W30" s="41"/>
      <c r="X30" s="41"/>
      <c r="Y30" s="41"/>
      <c r="Z30" s="41"/>
    </row>
    <row r="31" spans="8:26" x14ac:dyDescent="0.25">
      <c r="H31" s="41"/>
      <c r="I31" s="41"/>
      <c r="J31" s="41"/>
      <c r="K31" s="41"/>
      <c r="L31" s="41"/>
      <c r="M31" s="41"/>
      <c r="N31" s="41"/>
      <c r="O31" s="41"/>
      <c r="P31" s="41"/>
      <c r="Q31" s="41"/>
      <c r="R31" s="41"/>
      <c r="S31" s="41"/>
      <c r="T31" s="41"/>
      <c r="U31" s="41"/>
      <c r="V31" s="41"/>
      <c r="W31" s="41"/>
      <c r="X31" s="41"/>
      <c r="Y31" s="41"/>
      <c r="Z31" s="41"/>
    </row>
    <row r="32" spans="8:26" x14ac:dyDescent="0.25">
      <c r="H32" s="41"/>
      <c r="I32" s="41"/>
      <c r="J32" s="41"/>
      <c r="K32" s="41"/>
      <c r="L32" s="41"/>
      <c r="M32" s="41"/>
      <c r="N32" s="41"/>
      <c r="O32" s="41"/>
      <c r="P32" s="41"/>
      <c r="Q32" s="41"/>
      <c r="R32" s="41"/>
      <c r="S32" s="41"/>
      <c r="T32" s="41"/>
      <c r="U32" s="41"/>
      <c r="V32" s="41"/>
      <c r="W32" s="41"/>
      <c r="X32" s="41"/>
      <c r="Y32" s="41"/>
      <c r="Z32" s="41"/>
    </row>
    <row r="33" spans="8:26" x14ac:dyDescent="0.25">
      <c r="H33" s="41"/>
      <c r="I33" s="41"/>
      <c r="J33" s="41"/>
      <c r="K33" s="41"/>
      <c r="L33" s="41"/>
      <c r="M33" s="41"/>
      <c r="N33" s="41"/>
      <c r="O33" s="41"/>
      <c r="P33" s="41"/>
      <c r="Q33" s="41"/>
      <c r="R33" s="41"/>
      <c r="S33" s="41"/>
      <c r="T33" s="41"/>
      <c r="U33" s="41"/>
      <c r="V33" s="41"/>
      <c r="W33" s="41"/>
      <c r="X33" s="41"/>
      <c r="Y33" s="41"/>
      <c r="Z33" s="41"/>
    </row>
    <row r="34" spans="8:26" x14ac:dyDescent="0.25">
      <c r="H34" s="41"/>
      <c r="I34" s="41"/>
      <c r="J34" s="41"/>
      <c r="K34" s="41"/>
      <c r="L34" s="41"/>
      <c r="M34" s="41"/>
      <c r="N34" s="41"/>
      <c r="O34" s="41"/>
      <c r="P34" s="41"/>
      <c r="Q34" s="41"/>
      <c r="R34" s="41"/>
      <c r="S34" s="41"/>
      <c r="T34" s="41"/>
      <c r="U34" s="41"/>
      <c r="V34" s="41"/>
      <c r="W34" s="41"/>
      <c r="X34" s="41"/>
      <c r="Y34" s="41"/>
      <c r="Z34" s="41"/>
    </row>
    <row r="35" spans="8:26" x14ac:dyDescent="0.25">
      <c r="H35" s="41"/>
      <c r="I35" s="41"/>
      <c r="J35" s="41"/>
      <c r="K35" s="41"/>
      <c r="L35" s="41"/>
      <c r="M35" s="41"/>
      <c r="N35" s="41"/>
      <c r="O35" s="41"/>
      <c r="P35" s="41"/>
      <c r="Q35" s="41"/>
      <c r="R35" s="41"/>
      <c r="S35" s="41"/>
      <c r="T35" s="41"/>
      <c r="U35" s="41"/>
      <c r="V35" s="41"/>
      <c r="W35" s="41"/>
      <c r="X35" s="41"/>
      <c r="Y35" s="41"/>
      <c r="Z35" s="41"/>
    </row>
    <row r="36" spans="8:26" x14ac:dyDescent="0.25">
      <c r="H36" s="41"/>
      <c r="I36" s="41"/>
      <c r="J36" s="41"/>
      <c r="K36" s="41"/>
      <c r="L36" s="41"/>
      <c r="M36" s="41"/>
      <c r="N36" s="41"/>
      <c r="O36" s="41"/>
      <c r="P36" s="41"/>
      <c r="Q36" s="41"/>
      <c r="R36" s="41"/>
      <c r="S36" s="41"/>
      <c r="T36" s="41"/>
      <c r="U36" s="41"/>
      <c r="V36" s="41"/>
      <c r="W36" s="41"/>
      <c r="X36" s="41"/>
      <c r="Y36" s="41"/>
      <c r="Z36" s="41"/>
    </row>
    <row r="37" spans="8:26" x14ac:dyDescent="0.25">
      <c r="H37" s="41"/>
      <c r="I37" s="41"/>
      <c r="J37" s="41"/>
      <c r="K37" s="41"/>
      <c r="L37" s="41"/>
      <c r="M37" s="41"/>
      <c r="N37" s="41"/>
      <c r="O37" s="41"/>
      <c r="P37" s="41"/>
      <c r="Q37" s="41"/>
      <c r="R37" s="41"/>
      <c r="S37" s="41"/>
      <c r="T37" s="41"/>
      <c r="U37" s="41"/>
      <c r="V37" s="41"/>
      <c r="W37" s="41"/>
      <c r="X37" s="41"/>
      <c r="Y37" s="41"/>
      <c r="Z37" s="41"/>
    </row>
  </sheetData>
  <mergeCells count="5">
    <mergeCell ref="T7:Z10"/>
    <mergeCell ref="T11:Z12"/>
    <mergeCell ref="T4:Z6"/>
    <mergeCell ref="H24:Z37"/>
    <mergeCell ref="T19:Z21"/>
  </mergeCells>
  <hyperlinks>
    <hyperlink ref="T3" r:id="rId1"/>
  </hyperlinks>
  <pageMargins left="0.7" right="0.7" top="0.75" bottom="0.75" header="0.3" footer="0.3"/>
  <pageSetup paperSize="9" orientation="portrait" r:id="rId2"/>
  <ignoredErrors>
    <ignoredError sqref="R8:R9 R10"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TEISENDAMISE NÄIDISTABEL</vt:lpstr>
    </vt:vector>
  </TitlesOfParts>
  <Company>Keskkonnaministeeriumi Infotehnoloogiakeskus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Triin Hinnosaar</dc:creator>
  <cp:lastModifiedBy>Reet Roosalu</cp:lastModifiedBy>
  <dcterms:created xsi:type="dcterms:W3CDTF">2019-10-14T06:31:08Z</dcterms:created>
  <dcterms:modified xsi:type="dcterms:W3CDTF">2020-01-14T14:07:30Z</dcterms:modified>
</cp:coreProperties>
</file>